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my-my.sharepoint.com/personal/gemmaritchie_alamy_com/Documents/Desktop/"/>
    </mc:Choice>
  </mc:AlternateContent>
  <xr:revisionPtr revIDLastSave="0" documentId="8_{1B9FCE9C-A7CC-4B42-B064-FFC72C09174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Website &amp; Social Media" sheetId="21" r:id="rId1"/>
    <sheet name="Catalogue Brochure etc" sheetId="17" r:id="rId2"/>
    <sheet name="Commercial Retail Products" sheetId="30" r:id="rId3"/>
    <sheet name="Commercial TV" sheetId="33" r:id="rId4"/>
    <sheet name="Online Advertising " sheetId="34" r:id="rId5"/>
    <sheet name="Advertising Print" sheetId="35" r:id="rId6"/>
    <sheet name="Press Release" sheetId="36" r:id="rId7"/>
    <sheet name="Billboard &amp; Outdoor Poster" sheetId="8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8" l="1"/>
  <c r="D19" i="8" s="1"/>
  <c r="B18" i="8"/>
  <c r="C18" i="8" s="1"/>
  <c r="B17" i="8"/>
  <c r="C17" i="8" s="1"/>
  <c r="B16" i="8"/>
  <c r="E16" i="8" s="1"/>
  <c r="B15" i="8"/>
  <c r="D15" i="8"/>
  <c r="C14" i="8"/>
  <c r="C5" i="17"/>
  <c r="D5" i="17"/>
  <c r="E5" i="17"/>
  <c r="F5" i="17"/>
  <c r="G5" i="17"/>
  <c r="H5" i="17"/>
  <c r="I5" i="17"/>
  <c r="J5" i="17"/>
  <c r="B8" i="17"/>
  <c r="B7" i="17"/>
  <c r="B6" i="17"/>
  <c r="B7" i="30"/>
  <c r="B6" i="30"/>
  <c r="B8" i="35"/>
  <c r="B7" i="35"/>
  <c r="B6" i="35"/>
  <c r="D17" i="8" l="1"/>
  <c r="E17" i="8"/>
  <c r="F17" i="8"/>
  <c r="G17" i="8"/>
  <c r="G18" i="8"/>
  <c r="H18" i="8"/>
  <c r="F18" i="8"/>
  <c r="H14" i="8"/>
  <c r="H17" i="8"/>
  <c r="E19" i="8"/>
  <c r="F19" i="8"/>
  <c r="D18" i="8"/>
  <c r="G19" i="8"/>
  <c r="E18" i="8"/>
  <c r="H19" i="8"/>
  <c r="C16" i="8"/>
  <c r="D16" i="8"/>
  <c r="D14" i="8"/>
  <c r="F16" i="8"/>
  <c r="E14" i="8"/>
  <c r="F14" i="8"/>
  <c r="G15" i="8"/>
  <c r="H16" i="8"/>
  <c r="C19" i="8"/>
  <c r="E15" i="8"/>
  <c r="F15" i="8"/>
  <c r="G16" i="8"/>
  <c r="G14" i="8"/>
  <c r="H15" i="8"/>
  <c r="C15" i="8"/>
  <c r="C4" i="36"/>
  <c r="G4" i="36"/>
  <c r="M5" i="35"/>
  <c r="L5" i="35"/>
  <c r="K5" i="35"/>
  <c r="J5" i="35"/>
  <c r="I5" i="35"/>
  <c r="H5" i="35"/>
  <c r="F5" i="35"/>
  <c r="G5" i="35"/>
  <c r="E5" i="35"/>
  <c r="D5" i="35"/>
  <c r="C5" i="35"/>
  <c r="I8" i="35"/>
  <c r="D7" i="35"/>
  <c r="G6" i="35"/>
  <c r="C6" i="34"/>
  <c r="E5" i="34"/>
  <c r="D5" i="34"/>
  <c r="C5" i="34"/>
  <c r="B9" i="34"/>
  <c r="D9" i="34" s="1"/>
  <c r="B8" i="34"/>
  <c r="E8" i="34" s="1"/>
  <c r="B7" i="34"/>
  <c r="C7" i="34" s="1"/>
  <c r="B6" i="34"/>
  <c r="E6" i="34" s="1"/>
  <c r="E5" i="33"/>
  <c r="D5" i="33"/>
  <c r="C5" i="33"/>
  <c r="C7" i="30"/>
  <c r="C6" i="30"/>
  <c r="C5" i="30"/>
  <c r="F5" i="21"/>
  <c r="E5" i="21"/>
  <c r="D5" i="21"/>
  <c r="C5" i="21"/>
  <c r="H4" i="8" l="1"/>
  <c r="B9" i="8"/>
  <c r="H9" i="8" s="1"/>
  <c r="B8" i="8"/>
  <c r="H8" i="8" s="1"/>
  <c r="B7" i="8"/>
  <c r="H7" i="8" s="1"/>
  <c r="B6" i="8"/>
  <c r="H6" i="8" s="1"/>
  <c r="B5" i="8"/>
  <c r="H5" i="8" s="1"/>
  <c r="C9" i="34"/>
  <c r="D6" i="34"/>
  <c r="D8" i="34"/>
  <c r="C8" i="34"/>
  <c r="E7" i="34"/>
  <c r="D7" i="34"/>
  <c r="E9" i="34"/>
  <c r="C7" i="35"/>
  <c r="K7" i="35"/>
  <c r="J7" i="35"/>
  <c r="F8" i="35"/>
  <c r="K8" i="35"/>
  <c r="F7" i="35"/>
  <c r="C8" i="35"/>
  <c r="H8" i="35"/>
  <c r="F6" i="35"/>
  <c r="J8" i="35"/>
  <c r="G8" i="35"/>
  <c r="M6" i="35"/>
  <c r="E6" i="35"/>
  <c r="L6" i="35"/>
  <c r="M8" i="35"/>
  <c r="E8" i="35"/>
  <c r="H7" i="35"/>
  <c r="K6" i="35"/>
  <c r="C6" i="35"/>
  <c r="I7" i="35"/>
  <c r="D6" i="35"/>
  <c r="L8" i="35"/>
  <c r="D8" i="35"/>
  <c r="G7" i="35"/>
  <c r="J6" i="35"/>
  <c r="I6" i="35"/>
  <c r="M7" i="35"/>
  <c r="E7" i="35"/>
  <c r="H6" i="35"/>
  <c r="L7" i="35"/>
  <c r="D4" i="36"/>
  <c r="E4" i="36"/>
  <c r="F4" i="36"/>
  <c r="J6" i="17"/>
  <c r="I6" i="17"/>
  <c r="H6" i="17"/>
  <c r="G6" i="17"/>
  <c r="F6" i="17"/>
  <c r="E6" i="17"/>
  <c r="D6" i="17"/>
  <c r="C6" i="17"/>
  <c r="J7" i="17"/>
  <c r="I7" i="17"/>
  <c r="H7" i="17"/>
  <c r="G7" i="17"/>
  <c r="F7" i="17"/>
  <c r="E7" i="17"/>
  <c r="D7" i="17"/>
  <c r="C7" i="17"/>
  <c r="J8" i="17"/>
  <c r="I8" i="17"/>
  <c r="H8" i="17"/>
  <c r="G8" i="17"/>
  <c r="F8" i="17"/>
  <c r="E8" i="17"/>
  <c r="D8" i="17"/>
  <c r="C8" i="17"/>
  <c r="G4" i="8"/>
  <c r="F4" i="8"/>
  <c r="E4" i="8"/>
  <c r="D4" i="8"/>
  <c r="C4" i="8"/>
  <c r="E9" i="8"/>
  <c r="D9" i="8"/>
  <c r="C9" i="8"/>
  <c r="F8" i="8" l="1"/>
  <c r="E6" i="8"/>
  <c r="D5" i="8"/>
  <c r="F5" i="8"/>
  <c r="G8" i="8"/>
  <c r="C5" i="8"/>
  <c r="E5" i="8"/>
  <c r="F9" i="8"/>
  <c r="D7" i="8"/>
  <c r="G9" i="8"/>
  <c r="E7" i="8"/>
  <c r="C7" i="8"/>
  <c r="C8" i="8"/>
  <c r="F7" i="8"/>
  <c r="D8" i="8"/>
  <c r="G7" i="8"/>
  <c r="E8" i="8"/>
  <c r="F6" i="8"/>
  <c r="G6" i="8"/>
  <c r="C6" i="8"/>
  <c r="D6" i="8"/>
  <c r="G5" i="8"/>
</calcChain>
</file>

<file path=xl/sharedStrings.xml><?xml version="1.0" encoding="utf-8"?>
<sst xmlns="http://schemas.openxmlformats.org/spreadsheetml/2006/main" count="103" uniqueCount="66">
  <si>
    <t>How long will the advert run for?</t>
  </si>
  <si>
    <t>1 site</t>
  </si>
  <si>
    <t>5 sites</t>
  </si>
  <si>
    <t>50 sites</t>
  </si>
  <si>
    <t>100 sites</t>
  </si>
  <si>
    <t>250 sites</t>
  </si>
  <si>
    <t>500 sites</t>
  </si>
  <si>
    <t>500 sites plus</t>
  </si>
  <si>
    <t>1 week</t>
  </si>
  <si>
    <t>1 month</t>
  </si>
  <si>
    <t>3 months</t>
  </si>
  <si>
    <t>6 months</t>
  </si>
  <si>
    <t>1 year</t>
  </si>
  <si>
    <t>2 years</t>
  </si>
  <si>
    <t>Commercial Display - Outdoor poster (print and/or digital)</t>
  </si>
  <si>
    <t>At which size will the image be printed?</t>
  </si>
  <si>
    <t>1 million plus</t>
  </si>
  <si>
    <t>Up to 1/8 page</t>
  </si>
  <si>
    <t>Up to 1/4 page</t>
  </si>
  <si>
    <t>Up to 1/2 page</t>
  </si>
  <si>
    <t>Full page</t>
  </si>
  <si>
    <t>What will the circulation be?</t>
  </si>
  <si>
    <t>Homepage or banner up to 1 year</t>
  </si>
  <si>
    <t>Homepage or banner up to 2 years</t>
  </si>
  <si>
    <t>NA</t>
  </si>
  <si>
    <t>How long will you use the image for?</t>
  </si>
  <si>
    <t>UK</t>
  </si>
  <si>
    <t>1 Year</t>
  </si>
  <si>
    <t>2 Years</t>
  </si>
  <si>
    <t>Where will the product be sold?</t>
  </si>
  <si>
    <t>Commercial TV</t>
  </si>
  <si>
    <t xml:space="preserve">6 months </t>
  </si>
  <si>
    <t>2-5 sites</t>
  </si>
  <si>
    <t>6-10 sites</t>
  </si>
  <si>
    <t>More than 10 sites</t>
  </si>
  <si>
    <t>On how many sites will you use the image?</t>
  </si>
  <si>
    <t>Local Provincial campaign</t>
  </si>
  <si>
    <t>250+</t>
  </si>
  <si>
    <t>Press Release</t>
  </si>
  <si>
    <t>Select number of recipients</t>
  </si>
  <si>
    <t>Advertising Print</t>
  </si>
  <si>
    <t>Any image size</t>
  </si>
  <si>
    <t>Up to 5,000</t>
  </si>
  <si>
    <t>Up to 10,000</t>
  </si>
  <si>
    <t>Up to 20,000</t>
  </si>
  <si>
    <t>Up to 50,000</t>
  </si>
  <si>
    <t>Up to 100,000</t>
  </si>
  <si>
    <t>Up to 250,000</t>
  </si>
  <si>
    <t>Up to 500,000</t>
  </si>
  <si>
    <t>Up to 1 million</t>
  </si>
  <si>
    <t>Up to 2 million</t>
  </si>
  <si>
    <t>Up to 5 million</t>
  </si>
  <si>
    <t>Up to 10 million</t>
  </si>
  <si>
    <t>Over 10 million</t>
  </si>
  <si>
    <t>Commercial Retail Products</t>
  </si>
  <si>
    <t>3 Years or more</t>
  </si>
  <si>
    <t>Worldwide</t>
  </si>
  <si>
    <t>Cover</t>
  </si>
  <si>
    <t>To be used online (as a PDF) and in print</t>
  </si>
  <si>
    <t>External Newsletter / Corporate magazine/ Catalogue/ Brochure/ Annual or Financial Reports/ Direct Mail/ E-Shot</t>
  </si>
  <si>
    <t>In Perpetuity</t>
  </si>
  <si>
    <t>Online paid advertising</t>
  </si>
  <si>
    <t>Covers use on a Website/ Social Media</t>
  </si>
  <si>
    <t>Commercial Display - Billboard (print and/or digital)</t>
  </si>
  <si>
    <t>For example to be used on greeting cards/postcards/puzzles/posters/prints for sale/stationery/key rings/magnets/umbrellas/coasters/clothing/calendars/CD or LP Cover &amp; Use</t>
  </si>
  <si>
    <t>Commercial 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</si>
</sst>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£-809]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444444"/>
      <name val="Calibri"/>
      <family val="2"/>
      <charset val="1"/>
    </font>
    <font>
      <b/>
      <sz val="11"/>
      <color rgb="FF000000"/>
      <name val="Calibri"/>
      <charset val="1"/>
    </font>
    <font>
      <sz val="11"/>
      <color rgb="FF333333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164" fontId="2" fillId="0" borderId="0" xfId="0" applyNumberFormat="1" applyFont="1"/>
    <xf numFmtId="165" fontId="0" fillId="0" borderId="1" xfId="0" applyNumberFormat="1" applyBorder="1"/>
    <xf numFmtId="0" fontId="0" fillId="2" borderId="1" xfId="0" applyFill="1" applyBorder="1"/>
    <xf numFmtId="165" fontId="3" fillId="0" borderId="0" xfId="0" quotePrefix="1" applyNumberFormat="1" applyFont="1"/>
    <xf numFmtId="165" fontId="3" fillId="0" borderId="1" xfId="0" quotePrefix="1" applyNumberFormat="1" applyFont="1" applyBorder="1"/>
    <xf numFmtId="165" fontId="0" fillId="0" borderId="2" xfId="0" applyNumberFormat="1" applyBorder="1"/>
    <xf numFmtId="0" fontId="0" fillId="2" borderId="3" xfId="0" applyFill="1" applyBorder="1"/>
    <xf numFmtId="165" fontId="0" fillId="0" borderId="4" xfId="0" applyNumberFormat="1" applyBorder="1"/>
    <xf numFmtId="164" fontId="0" fillId="0" borderId="0" xfId="0" applyNumberFormat="1"/>
    <xf numFmtId="0" fontId="1" fillId="0" borderId="0" xfId="0" applyFont="1" applyAlignment="1">
      <alignment wrapText="1"/>
    </xf>
    <xf numFmtId="165" fontId="0" fillId="0" borderId="6" xfId="0" applyNumberFormat="1" applyBorder="1"/>
    <xf numFmtId="0" fontId="0" fillId="0" borderId="3" xfId="0" applyBorder="1"/>
    <xf numFmtId="165" fontId="0" fillId="0" borderId="3" xfId="0" applyNumberFormat="1" applyBorder="1"/>
    <xf numFmtId="0" fontId="0" fillId="2" borderId="7" xfId="0" applyFill="1" applyBorder="1"/>
    <xf numFmtId="165" fontId="3" fillId="0" borderId="2" xfId="0" quotePrefix="1" applyNumberFormat="1" applyFont="1" applyBorder="1"/>
    <xf numFmtId="3" fontId="0" fillId="2" borderId="7" xfId="0" applyNumberFormat="1" applyFill="1" applyBorder="1"/>
    <xf numFmtId="3" fontId="0" fillId="2" borderId="1" xfId="0" applyNumberFormat="1" applyFill="1" applyBorder="1"/>
    <xf numFmtId="0" fontId="4" fillId="0" borderId="0" xfId="0" applyFont="1"/>
    <xf numFmtId="3" fontId="0" fillId="2" borderId="2" xfId="0" applyNumberFormat="1" applyFill="1" applyBorder="1"/>
    <xf numFmtId="0" fontId="4" fillId="0" borderId="0" xfId="0" applyFont="1" applyAlignment="1">
      <alignment wrapText="1"/>
    </xf>
    <xf numFmtId="0" fontId="0" fillId="3" borderId="3" xfId="0" applyFill="1" applyBorder="1" applyAlignment="1">
      <alignment wrapText="1"/>
    </xf>
    <xf numFmtId="165" fontId="0" fillId="3" borderId="7" xfId="0" applyNumberFormat="1" applyFill="1" applyBorder="1"/>
    <xf numFmtId="165" fontId="0" fillId="3" borderId="4" xfId="0" applyNumberFormat="1" applyFill="1" applyBorder="1"/>
    <xf numFmtId="165" fontId="0" fillId="3" borderId="3" xfId="0" applyNumberFormat="1" applyFill="1" applyBorder="1"/>
    <xf numFmtId="0" fontId="0" fillId="2" borderId="7" xfId="0" applyFill="1" applyBorder="1" applyAlignment="1">
      <alignment wrapText="1"/>
    </xf>
    <xf numFmtId="3" fontId="0" fillId="2" borderId="8" xfId="0" applyNumberFormat="1" applyFill="1" applyBorder="1"/>
    <xf numFmtId="0" fontId="0" fillId="0" borderId="2" xfId="0" applyBorder="1"/>
    <xf numFmtId="165" fontId="0" fillId="0" borderId="9" xfId="0" applyNumberFormat="1" applyBorder="1"/>
    <xf numFmtId="165" fontId="3" fillId="0" borderId="9" xfId="0" quotePrefix="1" applyNumberFormat="1" applyFont="1" applyBorder="1"/>
    <xf numFmtId="0" fontId="0" fillId="2" borderId="10" xfId="0" applyFill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6" fillId="0" borderId="0" xfId="0" applyFont="1"/>
    <xf numFmtId="165" fontId="0" fillId="0" borderId="5" xfId="0" applyNumberFormat="1" applyBorder="1"/>
    <xf numFmtId="165" fontId="2" fillId="0" borderId="9" xfId="0" quotePrefix="1" applyNumberFormat="1" applyFont="1" applyBorder="1"/>
    <xf numFmtId="0" fontId="6" fillId="0" borderId="0" xfId="0" applyFont="1" applyAlignment="1">
      <alignment wrapText="1"/>
    </xf>
    <xf numFmtId="165" fontId="0" fillId="3" borderId="12" xfId="0" applyNumberFormat="1" applyFill="1" applyBorder="1"/>
    <xf numFmtId="165" fontId="0" fillId="3" borderId="9" xfId="0" applyNumberFormat="1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3" fontId="0" fillId="2" borderId="10" xfId="0" applyNumberFormat="1" applyFill="1" applyBorder="1" applyAlignment="1">
      <alignment wrapText="1"/>
    </xf>
    <xf numFmtId="3" fontId="0" fillId="2" borderId="10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wrapText="1"/>
    </xf>
    <xf numFmtId="3" fontId="0" fillId="2" borderId="2" xfId="0" applyNumberForma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8CE7-CFF9-4B96-92B7-CDE3261D2B43}">
  <dimension ref="A1:G5"/>
  <sheetViews>
    <sheetView tabSelected="1" workbookViewId="0">
      <selection activeCell="A7" sqref="A7"/>
    </sheetView>
  </sheetViews>
  <sheetFormatPr defaultRowHeight="15" x14ac:dyDescent="0.25"/>
  <cols>
    <col min="1" max="1" width="36.28515625" customWidth="1"/>
    <col min="2" max="6" width="13.7109375" customWidth="1"/>
  </cols>
  <sheetData>
    <row r="1" spans="1:7" x14ac:dyDescent="0.25">
      <c r="A1" s="35" t="s">
        <v>65</v>
      </c>
    </row>
    <row r="2" spans="1:7" x14ac:dyDescent="0.25">
      <c r="A2" s="1"/>
    </row>
    <row r="3" spans="1:7" x14ac:dyDescent="0.25">
      <c r="B3" s="49" t="s">
        <v>25</v>
      </c>
      <c r="C3" s="49"/>
      <c r="D3" s="49"/>
      <c r="E3" s="49"/>
      <c r="F3" s="49"/>
    </row>
    <row r="4" spans="1:7" ht="45" x14ac:dyDescent="0.25">
      <c r="A4" s="5" t="s">
        <v>15</v>
      </c>
      <c r="B4" s="41" t="s">
        <v>12</v>
      </c>
      <c r="C4" s="46" t="s">
        <v>13</v>
      </c>
      <c r="D4" s="46" t="s">
        <v>60</v>
      </c>
      <c r="E4" s="47" t="s">
        <v>22</v>
      </c>
      <c r="F4" s="48" t="s">
        <v>23</v>
      </c>
      <c r="G4" s="42"/>
    </row>
    <row r="5" spans="1:7" x14ac:dyDescent="0.25">
      <c r="A5" s="2" t="s">
        <v>24</v>
      </c>
      <c r="B5" s="4">
        <v>450</v>
      </c>
      <c r="C5" s="4">
        <f>SUM(B5*1.35)</f>
        <v>607.5</v>
      </c>
      <c r="D5" s="7">
        <f>SUM(B5*1.82)</f>
        <v>819</v>
      </c>
      <c r="E5" s="7">
        <f>SUM(B5*2.46)</f>
        <v>1107</v>
      </c>
      <c r="F5" s="7">
        <f>SUM(B5*3.32)</f>
        <v>1494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3939-ED59-4F6C-9739-50609E9303F3}">
  <dimension ref="A1:J10"/>
  <sheetViews>
    <sheetView workbookViewId="0">
      <selection activeCell="A11" sqref="A11"/>
    </sheetView>
  </sheetViews>
  <sheetFormatPr defaultRowHeight="15" x14ac:dyDescent="0.25"/>
  <cols>
    <col min="1" max="1" width="67.42578125" customWidth="1"/>
    <col min="2" max="2" width="11.5703125" customWidth="1"/>
    <col min="3" max="3" width="11" customWidth="1"/>
    <col min="4" max="4" width="10.42578125" customWidth="1"/>
    <col min="5" max="5" width="11.42578125" customWidth="1"/>
    <col min="6" max="6" width="10.28515625" customWidth="1"/>
    <col min="8" max="8" width="13.7109375" customWidth="1"/>
    <col min="9" max="9" width="9.85546875" bestFit="1" customWidth="1"/>
    <col min="10" max="10" width="13.7109375" customWidth="1"/>
  </cols>
  <sheetData>
    <row r="1" spans="1:10" x14ac:dyDescent="0.25">
      <c r="A1" s="35" t="s">
        <v>59</v>
      </c>
    </row>
    <row r="2" spans="1:10" x14ac:dyDescent="0.25">
      <c r="A2" s="1"/>
    </row>
    <row r="3" spans="1:10" x14ac:dyDescent="0.25">
      <c r="B3" s="49" t="s">
        <v>21</v>
      </c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" t="s">
        <v>15</v>
      </c>
      <c r="B4" s="19">
        <v>1000</v>
      </c>
      <c r="C4" s="19">
        <v>5000</v>
      </c>
      <c r="D4" s="19">
        <v>10000</v>
      </c>
      <c r="E4" s="19">
        <v>25000</v>
      </c>
      <c r="F4" s="19">
        <v>50000</v>
      </c>
      <c r="G4" s="19">
        <v>100000</v>
      </c>
      <c r="H4" s="19">
        <v>250000</v>
      </c>
      <c r="I4" s="19">
        <v>5000000</v>
      </c>
      <c r="J4" s="5" t="s">
        <v>16</v>
      </c>
    </row>
    <row r="5" spans="1:10" x14ac:dyDescent="0.25">
      <c r="A5" s="2" t="s">
        <v>18</v>
      </c>
      <c r="B5" s="4">
        <v>323</v>
      </c>
      <c r="C5" s="4">
        <f>SUM(B5*1.1)</f>
        <v>355.3</v>
      </c>
      <c r="D5" s="7">
        <f>SUM(B5*1.21)</f>
        <v>390.83</v>
      </c>
      <c r="E5" s="7">
        <f>SUM(B5*1.33)</f>
        <v>429.59000000000003</v>
      </c>
      <c r="F5" s="7">
        <f>SUM(B5*1.46)</f>
        <v>471.58</v>
      </c>
      <c r="G5" s="7">
        <f>SUM(B5*1.61)</f>
        <v>520.03000000000009</v>
      </c>
      <c r="H5" s="4">
        <f>SUM(B5*1.77)</f>
        <v>571.71</v>
      </c>
      <c r="I5" s="4">
        <f>SUM(B5*1.95)</f>
        <v>629.85</v>
      </c>
      <c r="J5" s="4">
        <f>SUM(B5*2.14)</f>
        <v>691.22</v>
      </c>
    </row>
    <row r="6" spans="1:10" x14ac:dyDescent="0.25">
      <c r="A6" s="2" t="s">
        <v>19</v>
      </c>
      <c r="B6" s="4">
        <f>SUM(B5*1.25)</f>
        <v>403.75</v>
      </c>
      <c r="C6" s="4">
        <f t="shared" ref="C6:C8" si="0">SUM(B6*1.1)</f>
        <v>444.12500000000006</v>
      </c>
      <c r="D6" s="7">
        <f t="shared" ref="D6:D8" si="1">SUM(B6*1.21)</f>
        <v>488.53749999999997</v>
      </c>
      <c r="E6" s="7">
        <f t="shared" ref="E6:E8" si="2">SUM(B6*1.33)</f>
        <v>536.98750000000007</v>
      </c>
      <c r="F6" s="7">
        <f t="shared" ref="F6:F8" si="3">SUM(B6*1.46)</f>
        <v>589.47500000000002</v>
      </c>
      <c r="G6" s="7">
        <f t="shared" ref="G6:G8" si="4">SUM(B6*1.61)</f>
        <v>650.03750000000002</v>
      </c>
      <c r="H6" s="4">
        <f t="shared" ref="H6:H8" si="5">SUM(B6*1.77)</f>
        <v>714.63750000000005</v>
      </c>
      <c r="I6" s="4">
        <f t="shared" ref="I6:I8" si="6">SUM(B6*1.95)</f>
        <v>787.3125</v>
      </c>
      <c r="J6" s="4">
        <f t="shared" ref="J6:J8" si="7">SUM(B6*2.14)</f>
        <v>864.02500000000009</v>
      </c>
    </row>
    <row r="7" spans="1:10" x14ac:dyDescent="0.25">
      <c r="A7" s="2" t="s">
        <v>20</v>
      </c>
      <c r="B7" s="4">
        <f>SUM(B5*1.56)</f>
        <v>503.88</v>
      </c>
      <c r="C7" s="4">
        <f t="shared" si="0"/>
        <v>554.26800000000003</v>
      </c>
      <c r="D7" s="7">
        <f t="shared" si="1"/>
        <v>609.69479999999999</v>
      </c>
      <c r="E7" s="7">
        <f t="shared" si="2"/>
        <v>670.16039999999998</v>
      </c>
      <c r="F7" s="7">
        <f t="shared" si="3"/>
        <v>735.66480000000001</v>
      </c>
      <c r="G7" s="7">
        <f t="shared" si="4"/>
        <v>811.24680000000001</v>
      </c>
      <c r="H7" s="4">
        <f t="shared" si="5"/>
        <v>891.86760000000004</v>
      </c>
      <c r="I7" s="4">
        <f t="shared" si="6"/>
        <v>982.56599999999992</v>
      </c>
      <c r="J7" s="4">
        <f t="shared" si="7"/>
        <v>1078.3032000000001</v>
      </c>
    </row>
    <row r="8" spans="1:10" x14ac:dyDescent="0.25">
      <c r="A8" s="2" t="s">
        <v>57</v>
      </c>
      <c r="B8" s="4">
        <f>SUM(B5*1.95)</f>
        <v>629.85</v>
      </c>
      <c r="C8" s="4">
        <f t="shared" si="0"/>
        <v>692.83500000000004</v>
      </c>
      <c r="D8" s="7">
        <f t="shared" si="1"/>
        <v>762.11850000000004</v>
      </c>
      <c r="E8" s="7">
        <f t="shared" si="2"/>
        <v>837.70050000000003</v>
      </c>
      <c r="F8" s="7">
        <f t="shared" si="3"/>
        <v>919.58100000000002</v>
      </c>
      <c r="G8" s="7">
        <f t="shared" si="4"/>
        <v>1014.0585000000001</v>
      </c>
      <c r="H8" s="4">
        <f t="shared" si="5"/>
        <v>1114.8345000000002</v>
      </c>
      <c r="I8" s="4">
        <f t="shared" si="6"/>
        <v>1228.2075</v>
      </c>
      <c r="J8" s="4">
        <f t="shared" si="7"/>
        <v>1347.8790000000001</v>
      </c>
    </row>
    <row r="10" spans="1:10" x14ac:dyDescent="0.25">
      <c r="A10" t="s">
        <v>58</v>
      </c>
    </row>
  </sheetData>
  <mergeCells count="1">
    <mergeCell ref="B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FFD9-E7E8-4B5B-8EE1-396AE4C1455A}">
  <dimension ref="A1:C9"/>
  <sheetViews>
    <sheetView workbookViewId="0">
      <selection activeCell="F10" sqref="F10"/>
    </sheetView>
  </sheetViews>
  <sheetFormatPr defaultRowHeight="15" x14ac:dyDescent="0.25"/>
  <cols>
    <col min="1" max="1" width="67.42578125" customWidth="1"/>
    <col min="2" max="2" width="20" customWidth="1"/>
    <col min="3" max="3" width="22.85546875" customWidth="1"/>
  </cols>
  <sheetData>
    <row r="1" spans="1:3" x14ac:dyDescent="0.25">
      <c r="A1" s="38" t="s">
        <v>54</v>
      </c>
    </row>
    <row r="2" spans="1:3" x14ac:dyDescent="0.25">
      <c r="A2" s="1"/>
    </row>
    <row r="3" spans="1:3" x14ac:dyDescent="0.25">
      <c r="B3" s="49" t="s">
        <v>29</v>
      </c>
      <c r="C3" s="49"/>
    </row>
    <row r="4" spans="1:3" x14ac:dyDescent="0.25">
      <c r="A4" s="5" t="s">
        <v>25</v>
      </c>
      <c r="B4" s="5" t="s">
        <v>26</v>
      </c>
      <c r="C4" s="19" t="s">
        <v>56</v>
      </c>
    </row>
    <row r="5" spans="1:3" x14ac:dyDescent="0.25">
      <c r="A5" s="2" t="s">
        <v>27</v>
      </c>
      <c r="B5" s="4">
        <v>500</v>
      </c>
      <c r="C5" s="4">
        <f>SUM(B5*1.75)</f>
        <v>875</v>
      </c>
    </row>
    <row r="6" spans="1:3" x14ac:dyDescent="0.25">
      <c r="A6" s="2" t="s">
        <v>28</v>
      </c>
      <c r="B6" s="4">
        <f>SUM(B5*1.38)</f>
        <v>690</v>
      </c>
      <c r="C6" s="4">
        <f>SUM(B6*1.75)</f>
        <v>1207.5</v>
      </c>
    </row>
    <row r="7" spans="1:3" x14ac:dyDescent="0.25">
      <c r="A7" s="2" t="s">
        <v>55</v>
      </c>
      <c r="B7" s="4">
        <f>SUM(B5*1.9)</f>
        <v>950</v>
      </c>
      <c r="C7" s="4">
        <f>SUM(B7*1.75)</f>
        <v>1662.5</v>
      </c>
    </row>
    <row r="9" spans="1:3" x14ac:dyDescent="0.25">
      <c r="A9" t="s">
        <v>64</v>
      </c>
    </row>
  </sheetData>
  <mergeCells count="1"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F55E-20AD-4302-B1DB-5929280B575D}">
  <dimension ref="A1:E9"/>
  <sheetViews>
    <sheetView workbookViewId="0">
      <selection activeCell="A18" sqref="A18"/>
    </sheetView>
  </sheetViews>
  <sheetFormatPr defaultRowHeight="15" x14ac:dyDescent="0.25"/>
  <cols>
    <col min="1" max="1" width="67.42578125" customWidth="1"/>
    <col min="2" max="5" width="9.7109375" customWidth="1"/>
  </cols>
  <sheetData>
    <row r="1" spans="1:5" x14ac:dyDescent="0.25">
      <c r="A1" s="22" t="s">
        <v>30</v>
      </c>
    </row>
    <row r="2" spans="1:5" x14ac:dyDescent="0.25">
      <c r="A2" s="1"/>
    </row>
    <row r="3" spans="1:5" x14ac:dyDescent="0.25">
      <c r="B3" s="49" t="s">
        <v>0</v>
      </c>
      <c r="C3" s="49"/>
      <c r="D3" s="49"/>
      <c r="E3" s="49"/>
    </row>
    <row r="4" spans="1:5" x14ac:dyDescent="0.25">
      <c r="A4" s="9" t="s">
        <v>25</v>
      </c>
      <c r="B4" s="9" t="s">
        <v>9</v>
      </c>
      <c r="C4" s="18" t="s">
        <v>10</v>
      </c>
      <c r="D4" s="5" t="s">
        <v>31</v>
      </c>
      <c r="E4" s="5" t="s">
        <v>12</v>
      </c>
    </row>
    <row r="5" spans="1:5" x14ac:dyDescent="0.25">
      <c r="A5" s="2" t="s">
        <v>41</v>
      </c>
      <c r="B5" s="4">
        <v>860</v>
      </c>
      <c r="C5" s="4">
        <f>SUM(B5*1.15)</f>
        <v>988.99999999999989</v>
      </c>
      <c r="D5" s="10">
        <f>SUM(B5*1.32)</f>
        <v>1135.2</v>
      </c>
      <c r="E5" s="10">
        <f>SUM(B5*1.52)</f>
        <v>1307.2</v>
      </c>
    </row>
    <row r="9" spans="1:5" x14ac:dyDescent="0.25">
      <c r="A9" s="11"/>
    </row>
  </sheetData>
  <mergeCells count="1"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0372-6B09-4DBD-93CF-40AD838424B4}">
  <dimension ref="A1:E13"/>
  <sheetViews>
    <sheetView workbookViewId="0">
      <selection activeCell="B15" sqref="B15"/>
    </sheetView>
  </sheetViews>
  <sheetFormatPr defaultRowHeight="15" x14ac:dyDescent="0.25"/>
  <cols>
    <col min="1" max="1" width="35.7109375" customWidth="1"/>
    <col min="2" max="2" width="11.42578125" customWidth="1"/>
    <col min="3" max="3" width="12.85546875" customWidth="1"/>
    <col min="4" max="4" width="9" customWidth="1"/>
    <col min="5" max="5" width="17.85546875" customWidth="1"/>
  </cols>
  <sheetData>
    <row r="1" spans="1:5" x14ac:dyDescent="0.25">
      <c r="A1" s="38" t="s">
        <v>61</v>
      </c>
    </row>
    <row r="2" spans="1:5" x14ac:dyDescent="0.25">
      <c r="A2" s="1"/>
    </row>
    <row r="3" spans="1:5" x14ac:dyDescent="0.25">
      <c r="B3" s="49" t="s">
        <v>35</v>
      </c>
      <c r="C3" s="49"/>
      <c r="D3" s="49"/>
      <c r="E3" s="49"/>
    </row>
    <row r="4" spans="1:5" x14ac:dyDescent="0.25">
      <c r="A4" s="27" t="s">
        <v>0</v>
      </c>
      <c r="B4" s="5" t="s">
        <v>1</v>
      </c>
      <c r="C4" s="28" t="s">
        <v>32</v>
      </c>
      <c r="D4" s="5" t="s">
        <v>33</v>
      </c>
      <c r="E4" s="5" t="s">
        <v>34</v>
      </c>
    </row>
    <row r="5" spans="1:5" x14ac:dyDescent="0.25">
      <c r="A5" s="23" t="s">
        <v>9</v>
      </c>
      <c r="B5" s="6">
        <v>495</v>
      </c>
      <c r="C5" s="24">
        <f>SUM(B5*1.44)</f>
        <v>712.8</v>
      </c>
      <c r="D5" s="25">
        <f>SUM(B5*2.07)</f>
        <v>1024.6499999999999</v>
      </c>
      <c r="E5" s="25">
        <f>SUM(B5*2.99)</f>
        <v>1480.0500000000002</v>
      </c>
    </row>
    <row r="6" spans="1:5" x14ac:dyDescent="0.25">
      <c r="A6" s="23" t="s">
        <v>10</v>
      </c>
      <c r="B6" s="26">
        <f>SUM(B5*1.44)</f>
        <v>712.8</v>
      </c>
      <c r="C6" s="24">
        <f t="shared" ref="C6:C9" si="0">SUM(B6*1.44)</f>
        <v>1026.4319999999998</v>
      </c>
      <c r="D6" s="25">
        <f t="shared" ref="D6:D9" si="1">SUM(B6*2.07)</f>
        <v>1475.4959999999999</v>
      </c>
      <c r="E6" s="25">
        <f t="shared" ref="E6:E9" si="2">SUM(B6*2.99)</f>
        <v>2131.2719999999999</v>
      </c>
    </row>
    <row r="7" spans="1:5" x14ac:dyDescent="0.25">
      <c r="A7" s="23" t="s">
        <v>11</v>
      </c>
      <c r="B7" s="26">
        <f>SUM(B5*2.07)</f>
        <v>1024.6499999999999</v>
      </c>
      <c r="C7" s="24">
        <f t="shared" si="0"/>
        <v>1475.4959999999996</v>
      </c>
      <c r="D7" s="25">
        <f t="shared" si="1"/>
        <v>2121.0254999999997</v>
      </c>
      <c r="E7" s="25">
        <f t="shared" si="2"/>
        <v>3063.7034999999996</v>
      </c>
    </row>
    <row r="8" spans="1:5" x14ac:dyDescent="0.25">
      <c r="A8" s="23" t="s">
        <v>12</v>
      </c>
      <c r="B8" s="26">
        <f>SUM(B5*2.99)</f>
        <v>1480.0500000000002</v>
      </c>
      <c r="C8" s="24">
        <f t="shared" si="0"/>
        <v>2131.2720000000004</v>
      </c>
      <c r="D8" s="25">
        <f t="shared" si="1"/>
        <v>3063.7035000000001</v>
      </c>
      <c r="E8" s="25">
        <f t="shared" si="2"/>
        <v>4425.3495000000012</v>
      </c>
    </row>
    <row r="9" spans="1:5" x14ac:dyDescent="0.25">
      <c r="A9" s="2" t="s">
        <v>13</v>
      </c>
      <c r="B9" s="8">
        <f>SUM(B5*4.3)</f>
        <v>2128.5</v>
      </c>
      <c r="C9" s="40">
        <f t="shared" si="0"/>
        <v>3065.04</v>
      </c>
      <c r="D9" s="39">
        <f t="shared" si="1"/>
        <v>4405.9949999999999</v>
      </c>
      <c r="E9" s="25">
        <f t="shared" si="2"/>
        <v>6364.2150000000001</v>
      </c>
    </row>
    <row r="11" spans="1:5" x14ac:dyDescent="0.25">
      <c r="A11" t="s">
        <v>62</v>
      </c>
    </row>
    <row r="13" spans="1:5" x14ac:dyDescent="0.25">
      <c r="A13" s="11"/>
    </row>
  </sheetData>
  <mergeCells count="1">
    <mergeCell ref="B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B4AC-7E01-4E78-A5CA-180477FDA278}">
  <dimension ref="A1:M12"/>
  <sheetViews>
    <sheetView workbookViewId="0">
      <selection activeCell="A12" sqref="A12"/>
    </sheetView>
  </sheetViews>
  <sheetFormatPr defaultRowHeight="15" x14ac:dyDescent="0.25"/>
  <cols>
    <col min="1" max="1" width="67.42578125" customWidth="1"/>
    <col min="2" max="13" width="13.7109375" customWidth="1"/>
  </cols>
  <sheetData>
    <row r="1" spans="1:13" x14ac:dyDescent="0.25">
      <c r="A1" s="35" t="s">
        <v>40</v>
      </c>
    </row>
    <row r="2" spans="1:13" x14ac:dyDescent="0.25">
      <c r="A2" s="1"/>
    </row>
    <row r="3" spans="1:13" x14ac:dyDescent="0.25">
      <c r="B3" s="50" t="s">
        <v>21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3" x14ac:dyDescent="0.25">
      <c r="A4" s="5" t="s">
        <v>15</v>
      </c>
      <c r="B4" s="45" t="s">
        <v>42</v>
      </c>
      <c r="C4" s="19" t="s">
        <v>43</v>
      </c>
      <c r="D4" s="19" t="s">
        <v>44</v>
      </c>
      <c r="E4" s="19" t="s">
        <v>45</v>
      </c>
      <c r="F4" s="21" t="s">
        <v>46</v>
      </c>
      <c r="G4" s="19" t="s">
        <v>47</v>
      </c>
      <c r="H4" s="19" t="s">
        <v>48</v>
      </c>
      <c r="I4" s="5" t="s">
        <v>49</v>
      </c>
      <c r="J4" s="5" t="s">
        <v>50</v>
      </c>
      <c r="K4" s="5" t="s">
        <v>51</v>
      </c>
      <c r="L4" s="5" t="s">
        <v>52</v>
      </c>
      <c r="M4" s="9" t="s">
        <v>53</v>
      </c>
    </row>
    <row r="5" spans="1:13" x14ac:dyDescent="0.25">
      <c r="A5" s="2" t="s">
        <v>17</v>
      </c>
      <c r="B5" s="4">
        <v>339</v>
      </c>
      <c r="C5" s="4">
        <f>SUM(B5*1.15)</f>
        <v>389.84999999999997</v>
      </c>
      <c r="D5" s="7">
        <f>SUM(B5*1.32)</f>
        <v>447.48</v>
      </c>
      <c r="E5" s="7">
        <f>SUM(B5*1.52)</f>
        <v>515.28</v>
      </c>
      <c r="F5" s="17">
        <f>SUM(B5*1.75)</f>
        <v>593.25</v>
      </c>
      <c r="G5" s="17">
        <f>SUM(B5*2.01)</f>
        <v>681.38999999999987</v>
      </c>
      <c r="H5" s="17">
        <f>SUM(B5*2.31)</f>
        <v>783.09</v>
      </c>
      <c r="I5" s="17">
        <f>SUM(B5*2.66)</f>
        <v>901.74</v>
      </c>
      <c r="J5" s="17">
        <f>SUM(B5*3.06)</f>
        <v>1037.3399999999999</v>
      </c>
      <c r="K5" s="17">
        <f>SUM(B5*3.52)</f>
        <v>1193.28</v>
      </c>
      <c r="L5" s="17">
        <f>SUM(B5*4.05)</f>
        <v>1372.95</v>
      </c>
      <c r="M5" s="7">
        <f>SUM(B5*4.65)</f>
        <v>1576.3500000000001</v>
      </c>
    </row>
    <row r="6" spans="1:13" x14ac:dyDescent="0.25">
      <c r="A6" s="2" t="s">
        <v>18</v>
      </c>
      <c r="B6" s="4">
        <f>SUM(B5*1.15)</f>
        <v>389.84999999999997</v>
      </c>
      <c r="C6" s="4">
        <f t="shared" ref="C6:C8" si="0">SUM(B6*1.15)</f>
        <v>448.32749999999993</v>
      </c>
      <c r="D6" s="7">
        <f t="shared" ref="D6:D8" si="1">SUM(B6*1.32)</f>
        <v>514.60199999999998</v>
      </c>
      <c r="E6" s="7">
        <f t="shared" ref="E6:E8" si="2">SUM(B6*1.52)</f>
        <v>592.572</v>
      </c>
      <c r="F6" s="17">
        <f t="shared" ref="F6:F8" si="3">SUM(B6*1.75)</f>
        <v>682.23749999999995</v>
      </c>
      <c r="G6" s="17">
        <f t="shared" ref="G6:G8" si="4">SUM(B6*2.01)</f>
        <v>783.59849999999983</v>
      </c>
      <c r="H6" s="17">
        <f t="shared" ref="H6:H8" si="5">SUM(B6*2.31)</f>
        <v>900.55349999999999</v>
      </c>
      <c r="I6" s="17">
        <f t="shared" ref="I6:I8" si="6">SUM(B6*2.66)</f>
        <v>1037.001</v>
      </c>
      <c r="J6" s="17">
        <f t="shared" ref="J6:J8" si="7">SUM(B6*3.06)</f>
        <v>1192.9409999999998</v>
      </c>
      <c r="K6" s="17">
        <f t="shared" ref="K6:K8" si="8">SUM(B6*3.52)</f>
        <v>1372.2719999999999</v>
      </c>
      <c r="L6" s="17">
        <f t="shared" ref="L6:L8" si="9">SUM(B6*4.05)</f>
        <v>1578.8924999999997</v>
      </c>
      <c r="M6" s="7">
        <f t="shared" ref="M6:M8" si="10">SUM(B6*4.65)</f>
        <v>1812.8025</v>
      </c>
    </row>
    <row r="7" spans="1:13" x14ac:dyDescent="0.25">
      <c r="A7" s="2" t="s">
        <v>19</v>
      </c>
      <c r="B7" s="15">
        <f>SUM(B5*1.32)</f>
        <v>447.48</v>
      </c>
      <c r="C7" s="4">
        <f t="shared" si="0"/>
        <v>514.60199999999998</v>
      </c>
      <c r="D7" s="7">
        <f t="shared" si="1"/>
        <v>590.67360000000008</v>
      </c>
      <c r="E7" s="7">
        <f t="shared" si="2"/>
        <v>680.16960000000006</v>
      </c>
      <c r="F7" s="17">
        <f t="shared" si="3"/>
        <v>783.09</v>
      </c>
      <c r="G7" s="17">
        <f t="shared" si="4"/>
        <v>899.4348</v>
      </c>
      <c r="H7" s="17">
        <f t="shared" si="5"/>
        <v>1033.6788000000001</v>
      </c>
      <c r="I7" s="17">
        <f t="shared" si="6"/>
        <v>1190.2968000000001</v>
      </c>
      <c r="J7" s="17">
        <f t="shared" si="7"/>
        <v>1369.2888</v>
      </c>
      <c r="K7" s="17">
        <f t="shared" si="8"/>
        <v>1575.1296</v>
      </c>
      <c r="L7" s="17">
        <f t="shared" si="9"/>
        <v>1812.2940000000001</v>
      </c>
      <c r="M7" s="7">
        <f t="shared" si="10"/>
        <v>2080.7820000000002</v>
      </c>
    </row>
    <row r="8" spans="1:13" x14ac:dyDescent="0.25">
      <c r="A8" s="29" t="s">
        <v>20</v>
      </c>
      <c r="B8" s="37">
        <f>SUM(B5*1.52)</f>
        <v>515.28</v>
      </c>
      <c r="C8" s="36">
        <f t="shared" si="0"/>
        <v>592.57199999999989</v>
      </c>
      <c r="D8" s="7">
        <f t="shared" si="1"/>
        <v>680.16959999999995</v>
      </c>
      <c r="E8" s="7">
        <f t="shared" si="2"/>
        <v>783.22559999999999</v>
      </c>
      <c r="F8" s="17">
        <f t="shared" si="3"/>
        <v>901.74</v>
      </c>
      <c r="G8" s="17">
        <f t="shared" si="4"/>
        <v>1035.7127999999998</v>
      </c>
      <c r="H8" s="17">
        <f t="shared" si="5"/>
        <v>1190.2968000000001</v>
      </c>
      <c r="I8" s="17">
        <f t="shared" si="6"/>
        <v>1370.6448</v>
      </c>
      <c r="J8" s="17">
        <f t="shared" si="7"/>
        <v>1576.7567999999999</v>
      </c>
      <c r="K8" s="17">
        <f t="shared" si="8"/>
        <v>1813.7855999999999</v>
      </c>
      <c r="L8" s="17">
        <f t="shared" si="9"/>
        <v>2086.884</v>
      </c>
      <c r="M8" s="7">
        <f t="shared" si="10"/>
        <v>2396.0520000000001</v>
      </c>
    </row>
    <row r="12" spans="1:13" x14ac:dyDescent="0.25">
      <c r="A12" s="11"/>
    </row>
  </sheetData>
  <mergeCells count="1">
    <mergeCell ref="B3: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3975-711A-4931-9DA2-9C6018350DE7}">
  <dimension ref="A1:G9"/>
  <sheetViews>
    <sheetView workbookViewId="0">
      <selection activeCell="A16" sqref="A16"/>
    </sheetView>
  </sheetViews>
  <sheetFormatPr defaultRowHeight="15" x14ac:dyDescent="0.25"/>
  <cols>
    <col min="1" max="1" width="67.42578125" customWidth="1"/>
    <col min="2" max="7" width="13.7109375" customWidth="1"/>
  </cols>
  <sheetData>
    <row r="1" spans="1:7" x14ac:dyDescent="0.25">
      <c r="A1" s="20" t="s">
        <v>38</v>
      </c>
    </row>
    <row r="2" spans="1:7" x14ac:dyDescent="0.25">
      <c r="B2" s="53" t="s">
        <v>39</v>
      </c>
      <c r="C2" s="53"/>
      <c r="D2" s="53"/>
      <c r="E2" s="53"/>
      <c r="F2" s="53"/>
      <c r="G2" s="53"/>
    </row>
    <row r="3" spans="1:7" ht="45" x14ac:dyDescent="0.25">
      <c r="A3" s="5" t="s">
        <v>15</v>
      </c>
      <c r="B3" s="32">
        <v>25</v>
      </c>
      <c r="C3" s="43" t="s">
        <v>36</v>
      </c>
      <c r="D3" s="33">
        <v>50</v>
      </c>
      <c r="E3" s="33">
        <v>100</v>
      </c>
      <c r="F3" s="34">
        <v>250</v>
      </c>
      <c r="G3" s="44" t="s">
        <v>37</v>
      </c>
    </row>
    <row r="4" spans="1:7" x14ac:dyDescent="0.25">
      <c r="A4" s="29" t="s">
        <v>41</v>
      </c>
      <c r="B4" s="30">
        <v>375</v>
      </c>
      <c r="C4" s="30">
        <f>SUM(B4*1.2)</f>
        <v>450</v>
      </c>
      <c r="D4" s="31">
        <f>SUM(B4*1.44)</f>
        <v>540</v>
      </c>
      <c r="E4" s="31">
        <f>SUM(B4*1.73)</f>
        <v>648.75</v>
      </c>
      <c r="F4" s="31">
        <f>SUM(B4*2.07)</f>
        <v>776.24999999999989</v>
      </c>
      <c r="G4" s="31">
        <f>SUM(B4*2.49)</f>
        <v>933.75000000000011</v>
      </c>
    </row>
    <row r="9" spans="1:7" x14ac:dyDescent="0.25">
      <c r="A9" s="11"/>
    </row>
  </sheetData>
  <mergeCells count="1">
    <mergeCell ref="B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A5D2-FF3D-42E9-97D9-D57AA025870C}">
  <dimension ref="A1:H19"/>
  <sheetViews>
    <sheetView workbookViewId="0">
      <selection activeCell="A15" sqref="A15"/>
    </sheetView>
  </sheetViews>
  <sheetFormatPr defaultRowHeight="15" x14ac:dyDescent="0.25"/>
  <cols>
    <col min="1" max="1" width="67.42578125" customWidth="1"/>
    <col min="2" max="2" width="11.5703125" customWidth="1"/>
    <col min="3" max="3" width="11" customWidth="1"/>
    <col min="4" max="4" width="10.42578125" customWidth="1"/>
    <col min="5" max="5" width="11.42578125" customWidth="1"/>
    <col min="6" max="6" width="10.28515625" customWidth="1"/>
    <col min="8" max="8" width="13.5703125" customWidth="1"/>
  </cols>
  <sheetData>
    <row r="1" spans="1:8" x14ac:dyDescent="0.25">
      <c r="A1" s="12" t="s">
        <v>63</v>
      </c>
    </row>
    <row r="2" spans="1:8" x14ac:dyDescent="0.25">
      <c r="B2" s="3"/>
    </row>
    <row r="3" spans="1:8" x14ac:dyDescent="0.25">
      <c r="A3" s="5" t="s">
        <v>0</v>
      </c>
      <c r="B3" s="5" t="s">
        <v>1</v>
      </c>
      <c r="C3" s="5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5" t="s">
        <v>7</v>
      </c>
    </row>
    <row r="4" spans="1:8" x14ac:dyDescent="0.25">
      <c r="A4" s="2" t="s">
        <v>8</v>
      </c>
      <c r="B4" s="4">
        <v>1240</v>
      </c>
      <c r="C4" s="8">
        <f>SUM(B4*1.075)</f>
        <v>1333</v>
      </c>
      <c r="D4" s="7">
        <f>SUM(B4*1.156)</f>
        <v>1433.4399999999998</v>
      </c>
      <c r="E4" s="7">
        <f>SUM(B4*1.242)</f>
        <v>1540.08</v>
      </c>
      <c r="F4" s="7">
        <f>SUM(B4*1.336)</f>
        <v>1656.64</v>
      </c>
      <c r="G4" s="7">
        <f>SUM(B4*1.436)</f>
        <v>1780.6399999999999</v>
      </c>
      <c r="H4" s="4">
        <f>SUM(B4*1.543)</f>
        <v>1913.32</v>
      </c>
    </row>
    <row r="5" spans="1:8" x14ac:dyDescent="0.25">
      <c r="A5" s="2" t="s">
        <v>9</v>
      </c>
      <c r="B5" s="4">
        <f>SUM(B4*1.15)</f>
        <v>1426</v>
      </c>
      <c r="C5" s="8">
        <f t="shared" ref="C5:C9" si="0">SUM(B5*1.075)</f>
        <v>1532.95</v>
      </c>
      <c r="D5" s="7">
        <f t="shared" ref="D5:D9" si="1">SUM(B5*1.156)</f>
        <v>1648.4559999999999</v>
      </c>
      <c r="E5" s="7">
        <f t="shared" ref="E5:E9" si="2">SUM(B5*1.242)</f>
        <v>1771.0920000000001</v>
      </c>
      <c r="F5" s="7">
        <f t="shared" ref="F5:F9" si="3">SUM(B5*1.336)</f>
        <v>1905.1360000000002</v>
      </c>
      <c r="G5" s="7">
        <f t="shared" ref="G5:G9" si="4">SUM(B5*1.436)</f>
        <v>2047.7359999999999</v>
      </c>
      <c r="H5" s="4">
        <f t="shared" ref="H5:H9" si="5">SUM(B5*1.543)</f>
        <v>2200.3179999999998</v>
      </c>
    </row>
    <row r="6" spans="1:8" x14ac:dyDescent="0.25">
      <c r="A6" s="2" t="s">
        <v>10</v>
      </c>
      <c r="B6" s="4">
        <f>SUM(B4*1.32)</f>
        <v>1636.8000000000002</v>
      </c>
      <c r="C6" s="8">
        <f t="shared" si="0"/>
        <v>1759.5600000000002</v>
      </c>
      <c r="D6" s="7">
        <f t="shared" si="1"/>
        <v>1892.1408000000001</v>
      </c>
      <c r="E6" s="7">
        <f t="shared" si="2"/>
        <v>2032.9056000000003</v>
      </c>
      <c r="F6" s="7">
        <f t="shared" si="3"/>
        <v>2186.7648000000004</v>
      </c>
      <c r="G6" s="7">
        <f t="shared" si="4"/>
        <v>2350.4448000000002</v>
      </c>
      <c r="H6" s="4">
        <f t="shared" si="5"/>
        <v>2525.5824000000002</v>
      </c>
    </row>
    <row r="7" spans="1:8" x14ac:dyDescent="0.25">
      <c r="A7" s="2" t="s">
        <v>11</v>
      </c>
      <c r="B7" s="4">
        <f>SUM(B4*1.52)</f>
        <v>1884.8</v>
      </c>
      <c r="C7" s="8">
        <f t="shared" si="0"/>
        <v>2026.1599999999999</v>
      </c>
      <c r="D7" s="7">
        <f t="shared" si="1"/>
        <v>2178.8287999999998</v>
      </c>
      <c r="E7" s="7">
        <f t="shared" si="2"/>
        <v>2340.9216000000001</v>
      </c>
      <c r="F7" s="7">
        <f t="shared" si="3"/>
        <v>2518.0927999999999</v>
      </c>
      <c r="G7" s="7">
        <f t="shared" si="4"/>
        <v>2706.5727999999999</v>
      </c>
      <c r="H7" s="4">
        <f t="shared" si="5"/>
        <v>2908.2464</v>
      </c>
    </row>
    <row r="8" spans="1:8" x14ac:dyDescent="0.25">
      <c r="A8" s="14" t="s">
        <v>12</v>
      </c>
      <c r="B8" s="15">
        <f>SUM(B4*1.75)</f>
        <v>2170</v>
      </c>
      <c r="C8" s="8">
        <f t="shared" si="0"/>
        <v>2332.75</v>
      </c>
      <c r="D8" s="7">
        <f t="shared" si="1"/>
        <v>2508.52</v>
      </c>
      <c r="E8" s="7">
        <f t="shared" si="2"/>
        <v>2695.14</v>
      </c>
      <c r="F8" s="7">
        <f t="shared" si="3"/>
        <v>2899.1200000000003</v>
      </c>
      <c r="G8" s="7">
        <f t="shared" si="4"/>
        <v>3116.12</v>
      </c>
      <c r="H8" s="4">
        <f t="shared" si="5"/>
        <v>3348.31</v>
      </c>
    </row>
    <row r="9" spans="1:8" x14ac:dyDescent="0.25">
      <c r="A9" s="2" t="s">
        <v>13</v>
      </c>
      <c r="B9" s="4">
        <f>SUM(B4*2.01)</f>
        <v>2492.3999999999996</v>
      </c>
      <c r="C9" s="13">
        <f t="shared" si="0"/>
        <v>2679.3299999999995</v>
      </c>
      <c r="D9" s="7">
        <f t="shared" si="1"/>
        <v>2881.2143999999994</v>
      </c>
      <c r="E9" s="7">
        <f t="shared" si="2"/>
        <v>3095.5607999999997</v>
      </c>
      <c r="F9" s="7">
        <f t="shared" si="3"/>
        <v>3329.8463999999999</v>
      </c>
      <c r="G9" s="7">
        <f t="shared" si="4"/>
        <v>3579.0863999999992</v>
      </c>
      <c r="H9" s="4">
        <f t="shared" si="5"/>
        <v>3845.7731999999992</v>
      </c>
    </row>
    <row r="11" spans="1:8" x14ac:dyDescent="0.25">
      <c r="A11" s="12" t="s">
        <v>14</v>
      </c>
    </row>
    <row r="12" spans="1:8" x14ac:dyDescent="0.25">
      <c r="B12" s="3"/>
    </row>
    <row r="13" spans="1:8" x14ac:dyDescent="0.25">
      <c r="A13" s="5" t="s">
        <v>0</v>
      </c>
      <c r="B13" s="5" t="s">
        <v>1</v>
      </c>
      <c r="C13" s="5" t="s">
        <v>2</v>
      </c>
      <c r="D13" s="9" t="s">
        <v>3</v>
      </c>
      <c r="E13" s="9" t="s">
        <v>4</v>
      </c>
      <c r="F13" s="9" t="s">
        <v>5</v>
      </c>
      <c r="G13" s="16" t="s">
        <v>6</v>
      </c>
      <c r="H13" s="5" t="s">
        <v>7</v>
      </c>
    </row>
    <row r="14" spans="1:8" x14ac:dyDescent="0.25">
      <c r="A14" s="2" t="s">
        <v>8</v>
      </c>
      <c r="B14" s="4">
        <v>993</v>
      </c>
      <c r="C14" s="8">
        <f>SUM(B14*1.075)</f>
        <v>1067.4749999999999</v>
      </c>
      <c r="D14" s="7">
        <f>SUM(B14*1.156)</f>
        <v>1147.9079999999999</v>
      </c>
      <c r="E14" s="7">
        <f>SUM(B14*1.242)</f>
        <v>1233.306</v>
      </c>
      <c r="F14" s="7">
        <f>SUM(B14*1.336)</f>
        <v>1326.6480000000001</v>
      </c>
      <c r="G14" s="17">
        <f>SUM(B14*1.436)</f>
        <v>1425.9479999999999</v>
      </c>
      <c r="H14" s="4">
        <f>SUM(B14*1.543)</f>
        <v>1532.1989999999998</v>
      </c>
    </row>
    <row r="15" spans="1:8" x14ac:dyDescent="0.25">
      <c r="A15" s="2" t="s">
        <v>9</v>
      </c>
      <c r="B15" s="4">
        <f>SUM(B14*1.15)</f>
        <v>1141.9499999999998</v>
      </c>
      <c r="C15" s="8">
        <f t="shared" ref="C15:C19" si="6">SUM(B15*1.075)</f>
        <v>1227.5962499999998</v>
      </c>
      <c r="D15" s="7">
        <f t="shared" ref="D15:D19" si="7">SUM(B15*1.156)</f>
        <v>1320.0941999999998</v>
      </c>
      <c r="E15" s="7">
        <f t="shared" ref="E15:E19" si="8">SUM(B15*1.242)</f>
        <v>1418.3018999999997</v>
      </c>
      <c r="F15" s="7">
        <f t="shared" ref="F15:F19" si="9">SUM(B15*1.336)</f>
        <v>1525.6451999999999</v>
      </c>
      <c r="G15" s="17">
        <f t="shared" ref="G15:G19" si="10">SUM(B15*1.436)</f>
        <v>1639.8401999999996</v>
      </c>
      <c r="H15" s="4">
        <f t="shared" ref="H15:H19" si="11">SUM(B15*1.543)</f>
        <v>1762.0288499999997</v>
      </c>
    </row>
    <row r="16" spans="1:8" x14ac:dyDescent="0.25">
      <c r="A16" s="2" t="s">
        <v>10</v>
      </c>
      <c r="B16" s="4">
        <f>SUM(B14*1.32)</f>
        <v>1310.76</v>
      </c>
      <c r="C16" s="8">
        <f t="shared" si="6"/>
        <v>1409.067</v>
      </c>
      <c r="D16" s="7">
        <f t="shared" si="7"/>
        <v>1515.2385599999998</v>
      </c>
      <c r="E16" s="7">
        <f t="shared" si="8"/>
        <v>1627.9639199999999</v>
      </c>
      <c r="F16" s="7">
        <f t="shared" si="9"/>
        <v>1751.1753600000002</v>
      </c>
      <c r="G16" s="17">
        <f t="shared" si="10"/>
        <v>1882.25136</v>
      </c>
      <c r="H16" s="4">
        <f t="shared" si="11"/>
        <v>2022.5026799999998</v>
      </c>
    </row>
    <row r="17" spans="1:8" x14ac:dyDescent="0.25">
      <c r="A17" s="2" t="s">
        <v>11</v>
      </c>
      <c r="B17" s="4">
        <f>SUM(B14*1.52)</f>
        <v>1509.3600000000001</v>
      </c>
      <c r="C17" s="8">
        <f t="shared" si="6"/>
        <v>1622.5620000000001</v>
      </c>
      <c r="D17" s="7">
        <f t="shared" si="7"/>
        <v>1744.82016</v>
      </c>
      <c r="E17" s="7">
        <f t="shared" si="8"/>
        <v>1874.6251200000002</v>
      </c>
      <c r="F17" s="7">
        <f t="shared" si="9"/>
        <v>2016.5049600000002</v>
      </c>
      <c r="G17" s="17">
        <f t="shared" si="10"/>
        <v>2167.4409599999999</v>
      </c>
      <c r="H17" s="4">
        <f t="shared" si="11"/>
        <v>2328.9424800000002</v>
      </c>
    </row>
    <row r="18" spans="1:8" x14ac:dyDescent="0.25">
      <c r="A18" s="14" t="s">
        <v>12</v>
      </c>
      <c r="B18" s="15">
        <f>SUM(B14*1.75)</f>
        <v>1737.75</v>
      </c>
      <c r="C18" s="8">
        <f t="shared" si="6"/>
        <v>1868.08125</v>
      </c>
      <c r="D18" s="7">
        <f t="shared" si="7"/>
        <v>2008.8389999999999</v>
      </c>
      <c r="E18" s="7">
        <f t="shared" si="8"/>
        <v>2158.2855</v>
      </c>
      <c r="F18" s="7">
        <f t="shared" si="9"/>
        <v>2321.634</v>
      </c>
      <c r="G18" s="17">
        <f t="shared" si="10"/>
        <v>2495.4090000000001</v>
      </c>
      <c r="H18" s="4">
        <f t="shared" si="11"/>
        <v>2681.34825</v>
      </c>
    </row>
    <row r="19" spans="1:8" x14ac:dyDescent="0.25">
      <c r="A19" s="2" t="s">
        <v>13</v>
      </c>
      <c r="B19" s="4">
        <f>SUM(B14*2.01)</f>
        <v>1995.9299999999998</v>
      </c>
      <c r="C19" s="13">
        <f t="shared" si="6"/>
        <v>2145.6247499999999</v>
      </c>
      <c r="D19" s="7">
        <f t="shared" si="7"/>
        <v>2307.2950799999999</v>
      </c>
      <c r="E19" s="7">
        <f t="shared" si="8"/>
        <v>2478.9450599999996</v>
      </c>
      <c r="F19" s="7">
        <f t="shared" si="9"/>
        <v>2666.5624800000001</v>
      </c>
      <c r="G19" s="17">
        <f t="shared" si="10"/>
        <v>2866.1554799999994</v>
      </c>
      <c r="H19" s="4">
        <f t="shared" si="11"/>
        <v>3079.7199899999996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Website &amp; Social Media</vt:lpstr>
      <vt:lpstr>Catalogue Brochure etc</vt:lpstr>
      <vt:lpstr>Commercial Retail Products</vt:lpstr>
      <vt:lpstr>Commercial TV</vt:lpstr>
      <vt:lpstr>Online Advertising </vt:lpstr>
      <vt:lpstr>Advertising Print</vt:lpstr>
      <vt:lpstr>Press Release</vt:lpstr>
      <vt:lpstr>Billboard &amp; Outdoor Poster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Gemma Ritchie-Day</dc:creator>
  <cp:keywords/>
  <dc:description/>
  <cp:lastModifiedBy>Gemma Ritchie-Day</cp:lastModifiedBy>
  <cp:revision/>
  <dcterms:created xsi:type="dcterms:W3CDTF">2023-02-09T15:53:54Z</dcterms:created>
  <dcterms:modified xsi:type="dcterms:W3CDTF">2023-06-08T14:29:56Z</dcterms:modified>
  <cp:category/>
  <cp:contentStatus/>
</cp:coreProperties>
</file>